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195" firstSheet="1" activeTab="1"/>
  </bookViews>
  <sheets>
    <sheet name="Guidance for agencies" sheetId="5" state="hidden"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Travel!$A$1:$E$71</definedName>
    <definedName name="TableName">"Dummy"</definedName>
  </definedNames>
  <calcPr calcId="145621"/>
</workbook>
</file>

<file path=xl/calcChain.xml><?xml version="1.0" encoding="utf-8"?>
<calcChain xmlns="http://schemas.openxmlformats.org/spreadsheetml/2006/main">
  <c r="D25" i="4" l="1"/>
  <c r="C25" i="3"/>
  <c r="C25" i="2"/>
  <c r="C46" i="1"/>
  <c r="C60"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60" i="1" s="1"/>
  <c r="F55" i="13"/>
  <c r="D46" i="1" s="1"/>
  <c r="F54" i="13"/>
  <c r="D22" i="1" s="1"/>
  <c r="C13" i="13"/>
  <c r="C12" i="13"/>
  <c r="C11" i="13"/>
  <c r="C16" i="13" l="1"/>
  <c r="C17" i="13"/>
  <c r="B5" i="4" l="1"/>
  <c r="B4" i="4"/>
  <c r="B5" i="3"/>
  <c r="B4" i="3"/>
  <c r="B5" i="2"/>
  <c r="B4" i="2"/>
  <c r="B5" i="1"/>
  <c r="B4" i="1"/>
  <c r="C15" i="13" l="1"/>
  <c r="F12" i="13" l="1"/>
  <c r="C25" i="4"/>
  <c r="F11" i="13" s="1"/>
  <c r="F13" i="13" l="1"/>
  <c r="B60" i="1"/>
  <c r="B17" i="13" s="1"/>
  <c r="B46" i="1"/>
  <c r="B16" i="13" s="1"/>
  <c r="B22" i="1"/>
  <c r="B15" i="13" s="1"/>
  <c r="B25" i="3" l="1"/>
  <c r="B13" i="13" s="1"/>
  <c r="B25" i="2"/>
  <c r="B12" i="13" s="1"/>
  <c r="B11" i="13" l="1"/>
  <c r="B62"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5" authorId="0">
      <text>
        <r>
          <rPr>
            <sz val="9"/>
            <color indexed="81"/>
            <rFont val="Tahoma"/>
            <family val="2"/>
          </rPr>
          <t xml:space="preserve">
Insert additional rows as needed:
- 'right click' on a row number (left of screen)
- select 'Insert' (this will insert a row above it)
</t>
        </r>
      </text>
    </comment>
    <comment ref="A49"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<sst xmlns="http://schemas.openxmlformats.org/spreadsheetml/2006/main" count="314" uniqueCount="232">
  <si>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</si>
  <si>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</si>
  <si>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</si>
  <si>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</si>
  <si>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</si>
  <si>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</si>
  <si>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</si>
  <si>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</si>
  <si>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</si>
  <si>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</si>
  <si>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</si>
  <si>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</si>
  <si>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</si>
  <si>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</si>
  <si>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</si>
  <si>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</si>
  <si>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</si>
  <si>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</si>
  <si>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</si>
  <si>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</si>
  <si>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</si>
  <si>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</si>
  <si>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</si>
  <si>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</si>
  <si>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</si>
  <si>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</si>
  <si>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</si>
  <si>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</si>
  <si>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</si>
  <si>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</si>
  <si>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</si>
  <si>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</si>
  <si>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</si>
  <si>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</si>
  <si>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</si>
  <si>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</si>
  <si>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</si>
  <si>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</si>
  <si>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</si>
  <si>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</si>
  <si>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</si>
  <si>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</si>
  <si>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</si>
  <si>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</si>
  <si>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</si>
  <si>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</si>
  <si>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</si>
  <si>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</si>
  <si>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</si>
  <si>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</si>
  <si>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</si>
  <si>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</si>
  <si>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</si>
  <si>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</si>
  <si>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</si>
  <si>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</si>
  <si>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</si>
  <si>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</si>
  <si>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</si>
  <si>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</si>
  <si>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</si>
  <si>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</si>
  <si>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</si>
  <si>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</si>
  <si>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</si>
  <si>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</si>
  <si>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</si>
  <si>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</si>
  <si>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</si>
  <si>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</si>
  <si>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</si>
  <si>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</si>
  <si>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</si>
  <si>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</si>
  <si>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</si>
  <si>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</si>
  <si>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</si>
  <si>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</si>
  <si>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</si>
  <si>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</si>
  <si>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</si>
  <si>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</si>
  <si>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</si>
  <si>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</si>
  <si>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</si>
  <si>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</si>
  <si>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</si>
  <si>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</si>
  <si>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</si>
  <si>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</si>
  <si>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</si>
  <si>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</si>
  <si>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</si>
  <si>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</si>
  <si>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</si>
  <si>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</si>
  <si>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</si>
  <si>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</si>
  <si>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</si>
  <si>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</si>
  <si>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</si>
  <si>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</si>
  <si>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</si>
  <si>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</si>
  <si>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</si>
  <si>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</si>
  <si>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</si>
  <si>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</si>
  <si>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</si>
  <si>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</si>
  <si>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</si>
  <si>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</si>
  <si>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</si>
  <si>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</si>
  <si>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</si>
  <si>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</si>
  <si>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</si>
  <si>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</si>
  <si>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</si>
  <si>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</si>
  <si>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</si>
  <si>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</si>
  <si>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</si>
  <si>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</si>
  <si>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</si>
  <si>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</si>
  <si>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</si>
  <si>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</si>
  <si>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</si>
  <si>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</si>
  <si>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</si>
  <si>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</si>
  <si>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</si>
  <si>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</si>
  <si>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</si>
  <si>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</si>
  <si>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</si>
  <si>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</si>
  <si>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</si>
  <si>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</si>
  <si>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</si>
  <si>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</si>
  <si>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</si>
  <si>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</si>
  <si>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</si>
  <si>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</si>
  <si>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</si>
  <si>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</si>
  <si>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</si>
  <si>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</si>
  <si>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</si>
  <si>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</si>
  <si>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</si>
  <si>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</si>
  <si>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</si>
  <si>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</si>
  <si>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</si>
  <si>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</si>
  <si>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</si>
  <si>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</si>
  <si>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</si>
  <si>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</si>
  <si>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</si>
  <si>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</si>
  <si>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</si>
  <si>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</si>
  <si>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</si>
  <si>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</si>
  <si>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21 February 2018</t>
  </si>
  <si>
    <t>Late charge prior year Taxi Fare Health Commissioner</t>
  </si>
  <si>
    <t>Taxi</t>
  </si>
  <si>
    <t>Wellington</t>
  </si>
  <si>
    <t>8 June 2018</t>
  </si>
  <si>
    <t>Meet &amp; Welcome new MoH Director General</t>
  </si>
  <si>
    <t>June 2018</t>
  </si>
  <si>
    <t>3 x meetings in Wellington with MoH in June 2018</t>
  </si>
  <si>
    <t>Hamilton airport parking x3</t>
  </si>
  <si>
    <t>Hamilton</t>
  </si>
  <si>
    <t>18-19 June 2018</t>
  </si>
  <si>
    <t>MoH - WDHB annual plan and Budget meeting, meeting Dept. Corrections</t>
  </si>
  <si>
    <t>6 August 2018</t>
  </si>
  <si>
    <t>Meeting CE and Chair of Counties Manukau DHB</t>
  </si>
  <si>
    <t>Mileage and parking</t>
  </si>
  <si>
    <t>Auckland</t>
  </si>
  <si>
    <t>7 August 2018</t>
  </si>
  <si>
    <t>Presented to APEX conference</t>
  </si>
  <si>
    <t>Mileage</t>
  </si>
  <si>
    <t>9 August 2018</t>
  </si>
  <si>
    <t>National DHB CE meeting</t>
  </si>
  <si>
    <t>Parking, airfare , taxi</t>
  </si>
  <si>
    <t>24 September 2018</t>
  </si>
  <si>
    <t>Allied Health Partnerships Meeting</t>
  </si>
  <si>
    <t>11 October 2018</t>
  </si>
  <si>
    <t>7-8 November 2018</t>
  </si>
  <si>
    <t>National DHB CE meeting &amp; NZPHL workshop</t>
  </si>
  <si>
    <t>Airfare, Taxi, Accommodation</t>
  </si>
  <si>
    <t>30 November 2018</t>
  </si>
  <si>
    <t>Koru Club</t>
  </si>
  <si>
    <t>Membership</t>
  </si>
  <si>
    <t>N/A</t>
  </si>
  <si>
    <t>12-14 December 2018</t>
  </si>
  <si>
    <t>National DHB meeting, Pharmac meeting, Mental health and SSC meetings</t>
  </si>
  <si>
    <t>Tauranga</t>
  </si>
  <si>
    <t>Derek Wright</t>
  </si>
  <si>
    <t>1 July to 31 December 2018</t>
  </si>
  <si>
    <t>No hospitality offered to third parties</t>
  </si>
  <si>
    <t>eMental Health Expert Forum 2018</t>
  </si>
  <si>
    <t>Registration cost</t>
  </si>
  <si>
    <t>Tablet monthly cost</t>
  </si>
  <si>
    <t>July to December 2018</t>
  </si>
  <si>
    <t>Communication</t>
  </si>
  <si>
    <t>Mobile phone rental and usage</t>
  </si>
  <si>
    <t>5 October 2018</t>
  </si>
  <si>
    <t>Regional CE meeting</t>
  </si>
  <si>
    <t>16 October 2018</t>
  </si>
  <si>
    <t>eMental Health conference</t>
  </si>
  <si>
    <t>Airfare, Taxi, Accommodation, Parking</t>
  </si>
  <si>
    <t>Airfare, Taxi, Parking</t>
  </si>
  <si>
    <t>5-7 December 2018</t>
  </si>
  <si>
    <t>Regional CE's meeting and Midland DHB Board Development Days</t>
  </si>
  <si>
    <t>Mileage, accommodation</t>
  </si>
  <si>
    <t>Health related meetings</t>
  </si>
  <si>
    <t>17 December 2018</t>
  </si>
  <si>
    <t>Maori Health Gain workshop</t>
  </si>
  <si>
    <t>24 August 2018</t>
  </si>
  <si>
    <t>2018 Distinguished Alumni Awards Dinner</t>
  </si>
  <si>
    <t>eHealth Innovation Leadership Award</t>
  </si>
  <si>
    <t>University of Waikat0</t>
  </si>
  <si>
    <t>Health TRx Limited</t>
  </si>
  <si>
    <t>None</t>
  </si>
  <si>
    <t>Waikato District Health Board</t>
  </si>
  <si>
    <t>Board Chair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</si>
</sst>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1"/>
      <color theme="1"/>
      <name val="Calibri"/>
      <family val="2"/>
      <scheme val="minor"/>
    </font>
    <font>
      <sz val="11"/>
      <color theme="1"/>
      <name val="Calibri"/>
      <family val="2"/>
    </font>
  </fonts>
  <fills count="2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6">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15" fillId="0" borderId="0"/>
    <xf numFmtId="0" fontId="36" fillId="11" borderId="0" applyNumberFormat="0" applyBorder="0" applyAlignment="0" applyProtection="0"/>
    <xf numFmtId="0" fontId="36" fillId="13" borderId="0" applyNumberFormat="0" applyBorder="0" applyAlignment="0" applyProtection="0"/>
    <xf numFmtId="0" fontId="36" fillId="15" borderId="0" applyNumberFormat="0" applyBorder="0" applyAlignment="0" applyProtection="0"/>
    <xf numFmtId="0" fontId="36" fillId="17" borderId="0" applyNumberFormat="0" applyBorder="0" applyAlignment="0" applyProtection="0"/>
    <xf numFmtId="0" fontId="36" fillId="19" borderId="0" applyNumberFormat="0" applyBorder="0" applyAlignment="0" applyProtection="0"/>
    <xf numFmtId="0" fontId="36" fillId="21" borderId="0" applyNumberFormat="0" applyBorder="0" applyAlignment="0" applyProtection="0"/>
    <xf numFmtId="0" fontId="36" fillId="12"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8" borderId="0" applyNumberFormat="0" applyBorder="0" applyAlignment="0" applyProtection="0"/>
    <xf numFmtId="0" fontId="36" fillId="20" borderId="0" applyNumberFormat="0" applyBorder="0" applyAlignment="0" applyProtection="0"/>
    <xf numFmtId="0" fontId="36" fillId="22" borderId="0" applyNumberFormat="0" applyBorder="0" applyAlignment="0" applyProtection="0"/>
    <xf numFmtId="43" fontId="23" fillId="0" borderId="0" applyFont="0" applyFill="0" applyBorder="0" applyAlignment="0" applyProtection="0"/>
    <xf numFmtId="43" fontId="36" fillId="0" borderId="0" applyFont="0" applyFill="0" applyBorder="0" applyAlignment="0" applyProtection="0"/>
    <xf numFmtId="0" fontId="23" fillId="0" borderId="0"/>
    <xf numFmtId="0" fontId="37" fillId="0" borderId="0"/>
    <xf numFmtId="0" fontId="37" fillId="0" borderId="0"/>
    <xf numFmtId="0" fontId="37" fillId="0" borderId="0"/>
    <xf numFmtId="0" fontId="37" fillId="0" borderId="0"/>
    <xf numFmtId="0" fontId="23" fillId="0" borderId="0"/>
    <xf numFmtId="0" fontId="15" fillId="0" borderId="0"/>
    <xf numFmtId="43" fontId="23" fillId="0" borderId="0" applyFont="0" applyFill="0" applyBorder="0" applyAlignment="0" applyProtection="0"/>
  </cellStyleXfs>
  <cellXfs count="18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right" vertical="center"/>
      <protection locked="0"/>
    </xf>
    <xf numFmtId="167" fontId="15" fillId="10" borderId="3" xfId="0" applyNumberFormat="1" applyFont="1" applyFill="1" applyBorder="1" applyAlignment="1" applyProtection="1">
      <alignment horizontal="left" vertical="center"/>
      <protection locked="0"/>
    </xf>
    <xf numFmtId="167" fontId="15" fillId="10" borderId="3" xfId="0" quotePrefix="1"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26">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Comma 2" xfId="16"/>
    <cellStyle name="Comma 3" xfId="17"/>
    <cellStyle name="Comma 5" xfId="25"/>
    <cellStyle name="Currency" xfId="2" builtinId="4"/>
    <cellStyle name="Hyperlink" xfId="1" builtinId="8"/>
    <cellStyle name="Normal" xfId="0" builtinId="0"/>
    <cellStyle name="Normal 2" xfId="3"/>
    <cellStyle name="Normal 3" xfId="18"/>
    <cellStyle name="Normal 4" xfId="19"/>
    <cellStyle name="Normal 5" xfId="20"/>
    <cellStyle name="Normal 5 2" xfId="21"/>
    <cellStyle name="Normal 6" xfId="22"/>
    <cellStyle name="Normal 7" xfId="24"/>
    <cellStyle name="Normal 8"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28" zoomScale="85" zoomScaleNormal="85" workbookViewId="0">
      <selection activeCell="A57" sqref="A57"/>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E16" sqref="E16"/>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2" t="s">
        <v>98</v>
      </c>
      <c r="B1" s="162"/>
      <c r="C1" s="162"/>
      <c r="D1" s="162"/>
      <c r="E1" s="162"/>
      <c r="F1" s="162"/>
      <c r="G1" s="48"/>
      <c r="H1" s="48"/>
      <c r="I1" s="48"/>
      <c r="J1" s="48"/>
      <c r="K1" s="48"/>
    </row>
    <row r="2" spans="1:11" ht="21" customHeight="1" x14ac:dyDescent="0.2">
      <c r="A2" s="4" t="s">
        <v>2</v>
      </c>
      <c r="B2" s="163" t="s">
        <v>230</v>
      </c>
      <c r="C2" s="163"/>
      <c r="D2" s="163"/>
      <c r="E2" s="163"/>
      <c r="F2" s="163"/>
      <c r="G2" s="48"/>
      <c r="H2" s="48"/>
      <c r="I2" s="48"/>
      <c r="J2" s="48"/>
      <c r="K2" s="48"/>
    </row>
    <row r="3" spans="1:11" ht="21" customHeight="1" x14ac:dyDescent="0.2">
      <c r="A3" s="4" t="s">
        <v>99</v>
      </c>
      <c r="B3" s="163" t="s">
        <v>203</v>
      </c>
      <c r="C3" s="163"/>
      <c r="D3" s="163"/>
      <c r="E3" s="163"/>
      <c r="F3" s="163"/>
      <c r="G3" s="48"/>
      <c r="H3" s="48"/>
      <c r="I3" s="48"/>
      <c r="J3" s="48"/>
      <c r="K3" s="48"/>
    </row>
    <row r="4" spans="1:11" ht="21" customHeight="1" x14ac:dyDescent="0.2">
      <c r="A4" s="4" t="s">
        <v>79</v>
      </c>
      <c r="B4" s="164">
        <v>43282</v>
      </c>
      <c r="C4" s="164"/>
      <c r="D4" s="164"/>
      <c r="E4" s="164"/>
      <c r="F4" s="164"/>
      <c r="G4" s="48"/>
      <c r="H4" s="48"/>
      <c r="I4" s="48"/>
      <c r="J4" s="48"/>
      <c r="K4" s="48"/>
    </row>
    <row r="5" spans="1:11" ht="21" customHeight="1" x14ac:dyDescent="0.2">
      <c r="A5" s="4" t="s">
        <v>80</v>
      </c>
      <c r="B5" s="164">
        <v>43465</v>
      </c>
      <c r="C5" s="164"/>
      <c r="D5" s="164"/>
      <c r="E5" s="164"/>
      <c r="F5" s="164"/>
      <c r="G5" s="48"/>
      <c r="H5" s="48"/>
      <c r="I5" s="48"/>
      <c r="J5" s="48"/>
      <c r="K5" s="48"/>
    </row>
    <row r="6" spans="1:11" ht="21" customHeight="1" x14ac:dyDescent="0.2">
      <c r="A6" s="4" t="s">
        <v>104</v>
      </c>
      <c r="B6" s="161" t="str">
        <f>IF(AND(Travel!B7&lt;&gt;A30,Hospitality!B7&lt;&gt;A30,'All other expenses'!B7&lt;&gt;A30,'Gifts and benefits'!B7&lt;&gt;A30),A31,IF(AND(Travel!B7=A30,Hospitality!B7=A30,'All other expenses'!B7=A30,'Gifts and benefits'!B7=A30),A33,A32))</f>
        <v>Data and totals have not yet been checked and confirmed for any sheet</v>
      </c>
      <c r="C6" s="161"/>
      <c r="D6" s="161"/>
      <c r="E6" s="161"/>
      <c r="F6" s="161"/>
      <c r="G6" s="36"/>
      <c r="H6" s="48"/>
      <c r="I6" s="48"/>
      <c r="J6" s="48"/>
      <c r="K6" s="48"/>
    </row>
    <row r="7" spans="1:11" ht="21" customHeight="1" x14ac:dyDescent="0.2">
      <c r="A7" s="4" t="s">
        <v>133</v>
      </c>
      <c r="B7" s="160" t="s">
        <v>63</v>
      </c>
      <c r="C7" s="160"/>
      <c r="D7" s="160"/>
      <c r="E7" s="160"/>
      <c r="F7" s="160"/>
      <c r="G7" s="36"/>
      <c r="H7" s="48"/>
      <c r="I7" s="48"/>
      <c r="J7" s="48"/>
      <c r="K7" s="48"/>
    </row>
    <row r="8" spans="1:11" ht="21" customHeight="1" x14ac:dyDescent="0.2">
      <c r="A8" s="4" t="s">
        <v>100</v>
      </c>
      <c r="B8" s="160" t="s">
        <v>231</v>
      </c>
      <c r="C8" s="160"/>
      <c r="D8" s="160"/>
      <c r="E8" s="160"/>
      <c r="F8" s="160"/>
      <c r="G8" s="36"/>
      <c r="H8" s="48"/>
      <c r="I8" s="48"/>
      <c r="J8" s="48"/>
      <c r="K8" s="48"/>
    </row>
    <row r="9" spans="1:11" ht="66.75" customHeight="1" x14ac:dyDescent="0.2">
      <c r="A9" s="159" t="s">
        <v>125</v>
      </c>
      <c r="B9" s="159"/>
      <c r="C9" s="159"/>
      <c r="D9" s="159"/>
      <c r="E9" s="159"/>
      <c r="F9" s="159"/>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5176.8217391304352</v>
      </c>
      <c r="C11" s="107" t="str">
        <f>IF(Travel!B6="",A34,Travel!B6)</f>
        <v>Figures exclude GST</v>
      </c>
      <c r="D11" s="8"/>
      <c r="E11" s="11" t="s">
        <v>95</v>
      </c>
      <c r="F11" s="58">
        <f>'Gifts and benefits'!C25</f>
        <v>2</v>
      </c>
      <c r="G11" s="49"/>
      <c r="H11" s="49"/>
      <c r="I11" s="49"/>
      <c r="J11" s="49"/>
      <c r="K11" s="49"/>
    </row>
    <row r="12" spans="1:11" ht="27.75" customHeight="1" x14ac:dyDescent="0.2">
      <c r="A12" s="11" t="s">
        <v>12</v>
      </c>
      <c r="B12" s="99">
        <f>Hospitality!B25</f>
        <v>0</v>
      </c>
      <c r="C12" s="107" t="str">
        <f>IF(Hospitality!B6="",A34,Hospitality!B6)</f>
        <v>Figures exclude GST</v>
      </c>
      <c r="D12" s="8"/>
      <c r="E12" s="11" t="s">
        <v>96</v>
      </c>
      <c r="F12" s="58">
        <f>'Gifts and benefits'!C26</f>
        <v>2</v>
      </c>
      <c r="G12" s="49"/>
      <c r="H12" s="49"/>
      <c r="I12" s="49"/>
      <c r="J12" s="49"/>
      <c r="K12" s="49"/>
    </row>
    <row r="13" spans="1:11" ht="27.75" customHeight="1" x14ac:dyDescent="0.2">
      <c r="A13" s="11" t="s">
        <v>30</v>
      </c>
      <c r="B13" s="99">
        <f>'All other expenses'!B25</f>
        <v>329.03999999999996</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Travel!B46</f>
        <v>5176.8217391304352</v>
      </c>
      <c r="C16" s="109" t="str">
        <f>C11</f>
        <v>Figures exclude GST</v>
      </c>
      <c r="D16" s="61"/>
      <c r="E16" s="8"/>
      <c r="F16" s="62"/>
      <c r="G16" s="48"/>
      <c r="H16" s="48"/>
      <c r="I16" s="48"/>
      <c r="J16" s="48"/>
      <c r="K16" s="48"/>
    </row>
    <row r="17" spans="1:11" ht="27.75" customHeight="1" x14ac:dyDescent="0.2">
      <c r="A17" s="12" t="s">
        <v>46</v>
      </c>
      <c r="B17" s="101">
        <f>Travel!B60</f>
        <v>0</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0</v>
      </c>
      <c r="C54" s="134"/>
      <c r="D54" s="134">
        <f>COUNTIF(Travel!D12:D21,"*")</f>
        <v>0</v>
      </c>
      <c r="E54" s="135"/>
      <c r="F54" s="135" t="b">
        <f>MIN(B54,D54)=MAX(B54,D54)</f>
        <v>1</v>
      </c>
      <c r="G54" s="48"/>
      <c r="H54" s="48"/>
      <c r="I54" s="48"/>
      <c r="J54" s="48"/>
      <c r="K54" s="48"/>
    </row>
    <row r="55" spans="1:11" hidden="1" x14ac:dyDescent="0.2">
      <c r="A55" s="144" t="s">
        <v>111</v>
      </c>
      <c r="B55" s="134">
        <f>COUNT(Travel!B26:B45)</f>
        <v>17</v>
      </c>
      <c r="C55" s="134"/>
      <c r="D55" s="134">
        <f>COUNTIF(Travel!D26:D45,"*")</f>
        <v>17</v>
      </c>
      <c r="E55" s="135"/>
      <c r="F55" s="135" t="b">
        <f>MIN(B55,D55)=MAX(B55,D55)</f>
        <v>1</v>
      </c>
    </row>
    <row r="56" spans="1:11" hidden="1" x14ac:dyDescent="0.2">
      <c r="A56" s="145"/>
      <c r="B56" s="134">
        <f>COUNT(Travel!B50:B59)</f>
        <v>0</v>
      </c>
      <c r="C56" s="134"/>
      <c r="D56" s="134">
        <f>COUNTIF(Travel!D50:D59,"*")</f>
        <v>0</v>
      </c>
      <c r="E56" s="135"/>
      <c r="F56" s="135" t="b">
        <f>MIN(B56,D56)=MAX(B56,D56)</f>
        <v>1</v>
      </c>
    </row>
    <row r="57" spans="1:11" hidden="1" x14ac:dyDescent="0.2">
      <c r="A57" s="146" t="s">
        <v>109</v>
      </c>
      <c r="B57" s="136">
        <f>COUNT(Hospitality!B11:B24)</f>
        <v>1</v>
      </c>
      <c r="C57" s="136"/>
      <c r="D57" s="136">
        <f>COUNTIF(Hospitality!D11:D24,"*")</f>
        <v>1</v>
      </c>
      <c r="E57" s="137"/>
      <c r="F57" s="137" t="b">
        <f>MIN(B57,D57)=MAX(B57,D57)</f>
        <v>1</v>
      </c>
    </row>
    <row r="58" spans="1:11" hidden="1" x14ac:dyDescent="0.2">
      <c r="A58" s="147" t="s">
        <v>110</v>
      </c>
      <c r="B58" s="135">
        <f>COUNT('All other expenses'!B11:B24)</f>
        <v>3</v>
      </c>
      <c r="C58" s="135"/>
      <c r="D58" s="135">
        <f>COUNTIF('All other expenses'!D11:D24,"*")</f>
        <v>3</v>
      </c>
      <c r="E58" s="135"/>
      <c r="F58" s="135" t="b">
        <f>MIN(B58,D58)=MAX(B58,D58)</f>
        <v>1</v>
      </c>
    </row>
    <row r="59" spans="1:11" hidden="1" x14ac:dyDescent="0.2">
      <c r="A59" s="146" t="s">
        <v>108</v>
      </c>
      <c r="B59" s="136">
        <f>COUNTIF('Gifts and benefits'!B11:B24,"*")</f>
        <v>2</v>
      </c>
      <c r="C59" s="136">
        <f>COUNTIF('Gifts and benefits'!C11:C24,"*")</f>
        <v>2</v>
      </c>
      <c r="D59" s="136"/>
      <c r="E59" s="136">
        <f>COUNTA('Gifts and benefits'!E11:E24)</f>
        <v>2</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4"/>
  <sheetViews>
    <sheetView topLeftCell="A16" zoomScaleNormal="100" workbookViewId="0">
      <selection activeCell="B35" sqref="B3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2" t="s">
        <v>6</v>
      </c>
      <c r="B1" s="162"/>
      <c r="C1" s="162"/>
      <c r="D1" s="162"/>
      <c r="E1" s="162"/>
      <c r="F1" s="48"/>
    </row>
    <row r="2" spans="1:6" ht="21" customHeight="1" x14ac:dyDescent="0.2">
      <c r="A2" s="4" t="s">
        <v>2</v>
      </c>
      <c r="B2" s="165" t="str">
        <f>'Summary and sign-off'!B2:F2</f>
        <v>Waikato District Health Board</v>
      </c>
      <c r="C2" s="165"/>
      <c r="D2" s="165"/>
      <c r="E2" s="165"/>
      <c r="F2" s="48"/>
    </row>
    <row r="3" spans="1:6" ht="21" customHeight="1" x14ac:dyDescent="0.2">
      <c r="A3" s="4" t="s">
        <v>3</v>
      </c>
      <c r="B3" s="165" t="str">
        <f>'Summary and sign-off'!B3:F3</f>
        <v>Derek Wright</v>
      </c>
      <c r="C3" s="165"/>
      <c r="D3" s="165"/>
      <c r="E3" s="165"/>
      <c r="F3" s="48"/>
    </row>
    <row r="4" spans="1:6" ht="21" customHeight="1" x14ac:dyDescent="0.2">
      <c r="A4" s="4" t="s">
        <v>77</v>
      </c>
      <c r="B4" s="165">
        <f>'Summary and sign-off'!B4:F4</f>
        <v>43282</v>
      </c>
      <c r="C4" s="165"/>
      <c r="D4" s="165"/>
      <c r="E4" s="165"/>
      <c r="F4" s="48"/>
    </row>
    <row r="5" spans="1:6" ht="21" customHeight="1" x14ac:dyDescent="0.2">
      <c r="A5" s="4" t="s">
        <v>78</v>
      </c>
      <c r="B5" s="165">
        <f>'Summary and sign-off'!B5:F5</f>
        <v>43465</v>
      </c>
      <c r="C5" s="165"/>
      <c r="D5" s="165"/>
      <c r="E5" s="165"/>
      <c r="F5" s="48"/>
    </row>
    <row r="6" spans="1:6" ht="21" customHeight="1" x14ac:dyDescent="0.2">
      <c r="A6" s="4" t="s">
        <v>29</v>
      </c>
      <c r="B6" s="160" t="s">
        <v>28</v>
      </c>
      <c r="C6" s="160"/>
      <c r="D6" s="160"/>
      <c r="E6" s="160"/>
      <c r="F6" s="48"/>
    </row>
    <row r="7" spans="1:6" ht="21" customHeight="1" x14ac:dyDescent="0.2">
      <c r="A7" s="4" t="s">
        <v>104</v>
      </c>
      <c r="B7" s="160"/>
      <c r="C7" s="160"/>
      <c r="D7" s="160"/>
      <c r="E7" s="160"/>
      <c r="F7" s="48"/>
    </row>
    <row r="8" spans="1:6" ht="36" customHeight="1" x14ac:dyDescent="0.2">
      <c r="A8" s="168" t="s">
        <v>4</v>
      </c>
      <c r="B8" s="169"/>
      <c r="C8" s="169"/>
      <c r="D8" s="169"/>
      <c r="E8" s="169"/>
      <c r="F8" s="24"/>
    </row>
    <row r="9" spans="1:6" ht="36" customHeight="1" x14ac:dyDescent="0.2">
      <c r="A9" s="170" t="s">
        <v>142</v>
      </c>
      <c r="B9" s="171"/>
      <c r="C9" s="171"/>
      <c r="D9" s="171"/>
      <c r="E9" s="171"/>
      <c r="F9" s="24"/>
    </row>
    <row r="10" spans="1:6" ht="24.75" customHeight="1" x14ac:dyDescent="0.2">
      <c r="A10" s="167" t="s">
        <v>143</v>
      </c>
      <c r="B10" s="172"/>
      <c r="C10" s="167"/>
      <c r="D10" s="167"/>
      <c r="E10" s="167"/>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c r="D13" s="112"/>
      <c r="E13" s="113"/>
      <c r="F13" s="1"/>
    </row>
    <row r="14" spans="1:6" s="89" customFormat="1" x14ac:dyDescent="0.2">
      <c r="A14" s="114"/>
      <c r="B14" s="111"/>
      <c r="C14" s="112"/>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6" t="str">
        <f>IF('Summary and sign-off'!F54='Summary and sign-off'!F53,'Summary and sign-off'!A50,'Summary and sign-off'!A49)</f>
        <v>Check - each entry provides sufficient information</v>
      </c>
      <c r="E22" s="166"/>
      <c r="F22" s="48"/>
    </row>
    <row r="23" spans="1:6" ht="10.5" customHeight="1" x14ac:dyDescent="0.2">
      <c r="A23" s="29"/>
      <c r="B23" s="24"/>
      <c r="C23" s="29"/>
      <c r="D23" s="29"/>
      <c r="E23" s="29"/>
      <c r="F23" s="29"/>
    </row>
    <row r="24" spans="1:6" ht="24.75" customHeight="1" x14ac:dyDescent="0.2">
      <c r="A24" s="167" t="s">
        <v>92</v>
      </c>
      <c r="B24" s="167"/>
      <c r="C24" s="167"/>
      <c r="D24" s="167"/>
      <c r="E24" s="167"/>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ht="17.25" customHeight="1" x14ac:dyDescent="0.2">
      <c r="A27" s="114" t="s">
        <v>168</v>
      </c>
      <c r="B27" s="111">
        <v>40.909999999999997</v>
      </c>
      <c r="C27" s="112" t="s">
        <v>169</v>
      </c>
      <c r="D27" s="112" t="s">
        <v>170</v>
      </c>
      <c r="E27" s="112" t="s">
        <v>171</v>
      </c>
      <c r="F27" s="1"/>
    </row>
    <row r="28" spans="1:6" s="89" customFormat="1" x14ac:dyDescent="0.2">
      <c r="A28" s="114" t="s">
        <v>172</v>
      </c>
      <c r="B28" s="111">
        <v>45.120000000000005</v>
      </c>
      <c r="C28" s="112" t="s">
        <v>173</v>
      </c>
      <c r="D28" s="112" t="s">
        <v>170</v>
      </c>
      <c r="E28" s="112" t="s">
        <v>171</v>
      </c>
      <c r="F28" s="1"/>
    </row>
    <row r="29" spans="1:6" s="89" customFormat="1" x14ac:dyDescent="0.2">
      <c r="A29" s="114" t="s">
        <v>174</v>
      </c>
      <c r="B29" s="111">
        <v>72.173913043478251</v>
      </c>
      <c r="C29" s="112" t="s">
        <v>175</v>
      </c>
      <c r="D29" s="112" t="s">
        <v>176</v>
      </c>
      <c r="E29" s="112" t="s">
        <v>177</v>
      </c>
      <c r="F29" s="1"/>
    </row>
    <row r="30" spans="1:6" s="89" customFormat="1" x14ac:dyDescent="0.2">
      <c r="A30" s="114" t="s">
        <v>178</v>
      </c>
      <c r="B30" s="111">
        <v>40.54</v>
      </c>
      <c r="C30" s="112" t="s">
        <v>179</v>
      </c>
      <c r="D30" s="112" t="s">
        <v>170</v>
      </c>
      <c r="E30" s="112" t="s">
        <v>171</v>
      </c>
      <c r="F30" s="1"/>
    </row>
    <row r="31" spans="1:6" s="89" customFormat="1" x14ac:dyDescent="0.2">
      <c r="A31" s="114" t="s">
        <v>180</v>
      </c>
      <c r="B31" s="111">
        <v>77.130434782608688</v>
      </c>
      <c r="C31" s="112" t="s">
        <v>181</v>
      </c>
      <c r="D31" s="112" t="s">
        <v>182</v>
      </c>
      <c r="E31" s="112" t="s">
        <v>183</v>
      </c>
      <c r="F31" s="1"/>
    </row>
    <row r="32" spans="1:6" s="89" customFormat="1" x14ac:dyDescent="0.2">
      <c r="A32" s="114" t="s">
        <v>184</v>
      </c>
      <c r="B32" s="111">
        <v>70</v>
      </c>
      <c r="C32" s="112" t="s">
        <v>185</v>
      </c>
      <c r="D32" s="112" t="s">
        <v>186</v>
      </c>
      <c r="E32" s="112" t="s">
        <v>183</v>
      </c>
      <c r="F32" s="1"/>
    </row>
    <row r="33" spans="1:6" s="89" customFormat="1" x14ac:dyDescent="0.2">
      <c r="A33" s="114" t="s">
        <v>187</v>
      </c>
      <c r="B33" s="111">
        <v>577.38130434782613</v>
      </c>
      <c r="C33" s="112" t="s">
        <v>188</v>
      </c>
      <c r="D33" s="112" t="s">
        <v>189</v>
      </c>
      <c r="E33" s="112" t="s">
        <v>171</v>
      </c>
      <c r="F33" s="1"/>
    </row>
    <row r="34" spans="1:6" s="89" customFormat="1" x14ac:dyDescent="0.2">
      <c r="A34" s="114" t="s">
        <v>190</v>
      </c>
      <c r="B34" s="111">
        <v>530.71130434782617</v>
      </c>
      <c r="C34" s="112" t="s">
        <v>191</v>
      </c>
      <c r="D34" s="112" t="s">
        <v>217</v>
      </c>
      <c r="E34" s="112" t="s">
        <v>171</v>
      </c>
      <c r="F34" s="1"/>
    </row>
    <row r="35" spans="1:6" s="89" customFormat="1" x14ac:dyDescent="0.2">
      <c r="A35" s="114" t="s">
        <v>212</v>
      </c>
      <c r="B35" s="111">
        <v>70</v>
      </c>
      <c r="C35" s="112" t="s">
        <v>213</v>
      </c>
      <c r="D35" s="112" t="s">
        <v>186</v>
      </c>
      <c r="E35" s="112" t="s">
        <v>202</v>
      </c>
      <c r="F35" s="1"/>
    </row>
    <row r="36" spans="1:6" s="89" customFormat="1" x14ac:dyDescent="0.2">
      <c r="A36" s="114" t="s">
        <v>192</v>
      </c>
      <c r="B36" s="111">
        <v>514.99130434782614</v>
      </c>
      <c r="C36" s="112" t="s">
        <v>188</v>
      </c>
      <c r="D36" s="112" t="s">
        <v>217</v>
      </c>
      <c r="E36" s="112" t="s">
        <v>171</v>
      </c>
      <c r="F36" s="1"/>
    </row>
    <row r="37" spans="1:6" s="89" customFormat="1" x14ac:dyDescent="0.2">
      <c r="A37" s="114" t="s">
        <v>214</v>
      </c>
      <c r="B37" s="111">
        <v>168.34782608695653</v>
      </c>
      <c r="C37" s="112" t="s">
        <v>215</v>
      </c>
      <c r="D37" s="112" t="s">
        <v>182</v>
      </c>
      <c r="E37" s="112" t="s">
        <v>183</v>
      </c>
      <c r="F37" s="1"/>
    </row>
    <row r="38" spans="1:6" s="89" customFormat="1" x14ac:dyDescent="0.2">
      <c r="A38" s="114" t="s">
        <v>193</v>
      </c>
      <c r="B38" s="111">
        <v>863.97260869565218</v>
      </c>
      <c r="C38" s="112" t="s">
        <v>194</v>
      </c>
      <c r="D38" s="112" t="s">
        <v>216</v>
      </c>
      <c r="E38" s="112" t="s">
        <v>171</v>
      </c>
      <c r="F38" s="1"/>
    </row>
    <row r="39" spans="1:6" s="89" customFormat="1" x14ac:dyDescent="0.2">
      <c r="A39" s="114" t="s">
        <v>196</v>
      </c>
      <c r="B39" s="111">
        <v>439.13</v>
      </c>
      <c r="C39" s="112" t="s">
        <v>197</v>
      </c>
      <c r="D39" s="112" t="s">
        <v>198</v>
      </c>
      <c r="E39" s="112" t="s">
        <v>199</v>
      </c>
      <c r="F39" s="1"/>
    </row>
    <row r="40" spans="1:6" s="89" customFormat="1" x14ac:dyDescent="0.2">
      <c r="A40" s="114" t="s">
        <v>218</v>
      </c>
      <c r="B40" s="111">
        <v>546</v>
      </c>
      <c r="C40" s="112" t="s">
        <v>219</v>
      </c>
      <c r="D40" s="112" t="s">
        <v>220</v>
      </c>
      <c r="E40" s="112" t="s">
        <v>202</v>
      </c>
      <c r="F40" s="1"/>
    </row>
    <row r="41" spans="1:6" s="89" customFormat="1" x14ac:dyDescent="0.2">
      <c r="A41" s="114" t="s">
        <v>200</v>
      </c>
      <c r="B41" s="111">
        <v>962.67391304347825</v>
      </c>
      <c r="C41" s="112" t="s">
        <v>201</v>
      </c>
      <c r="D41" s="112" t="s">
        <v>195</v>
      </c>
      <c r="E41" s="112" t="s">
        <v>171</v>
      </c>
      <c r="F41" s="1"/>
    </row>
    <row r="42" spans="1:6" s="89" customFormat="1" x14ac:dyDescent="0.2">
      <c r="A42" s="114" t="s">
        <v>222</v>
      </c>
      <c r="B42" s="111">
        <v>77.130434782608688</v>
      </c>
      <c r="C42" s="112" t="s">
        <v>221</v>
      </c>
      <c r="D42" s="112" t="s">
        <v>182</v>
      </c>
      <c r="E42" s="112" t="s">
        <v>183</v>
      </c>
      <c r="F42" s="1"/>
    </row>
    <row r="43" spans="1:6" s="89" customFormat="1" x14ac:dyDescent="0.2">
      <c r="A43" s="157">
        <v>43453</v>
      </c>
      <c r="B43" s="111">
        <v>80.608695652173907</v>
      </c>
      <c r="C43" s="112" t="s">
        <v>223</v>
      </c>
      <c r="D43" s="112" t="s">
        <v>182</v>
      </c>
      <c r="E43" s="112" t="s">
        <v>183</v>
      </c>
      <c r="F43" s="1"/>
    </row>
    <row r="44" spans="1:6" s="89" customFormat="1" x14ac:dyDescent="0.2">
      <c r="A44" s="114"/>
      <c r="B44" s="111"/>
      <c r="C44" s="112"/>
      <c r="D44" s="112"/>
      <c r="E44" s="113"/>
      <c r="F44" s="1"/>
    </row>
    <row r="45" spans="1:6" s="89" customFormat="1" hidden="1" x14ac:dyDescent="0.2">
      <c r="A45" s="114"/>
      <c r="B45" s="111"/>
      <c r="C45" s="112"/>
      <c r="D45" s="112"/>
      <c r="E45" s="113"/>
      <c r="F45" s="1"/>
    </row>
    <row r="46" spans="1:6" ht="19.5" customHeight="1" x14ac:dyDescent="0.2">
      <c r="A46" s="128" t="s">
        <v>155</v>
      </c>
      <c r="B46" s="129">
        <f>SUM(B26:B45)</f>
        <v>5176.8217391304352</v>
      </c>
      <c r="C46" s="130" t="str">
        <f>IF(SUBTOTAL(3,B26:B45)=SUBTOTAL(103,B26:B45),'Summary and sign-off'!$A$47,'Summary and sign-off'!$A$48)</f>
        <v>Check - there are no hidden rows with data</v>
      </c>
      <c r="D46" s="166" t="str">
        <f>IF('Summary and sign-off'!F55='Summary and sign-off'!F53,'Summary and sign-off'!A50,'Summary and sign-off'!A49)</f>
        <v>Check - each entry provides sufficient information</v>
      </c>
      <c r="E46" s="166"/>
      <c r="F46" s="48"/>
    </row>
    <row r="47" spans="1:6" ht="10.5" customHeight="1" x14ac:dyDescent="0.2">
      <c r="A47" s="29"/>
      <c r="B47" s="24"/>
      <c r="C47" s="29"/>
      <c r="D47" s="29"/>
      <c r="E47" s="29"/>
      <c r="F47" s="29"/>
    </row>
    <row r="48" spans="1:6" ht="24.75" customHeight="1" x14ac:dyDescent="0.2">
      <c r="A48" s="167" t="s">
        <v>44</v>
      </c>
      <c r="B48" s="167"/>
      <c r="C48" s="167"/>
      <c r="D48" s="167"/>
      <c r="E48" s="167"/>
      <c r="F48" s="48"/>
    </row>
    <row r="49" spans="1:6" ht="27" customHeight="1" x14ac:dyDescent="0.2">
      <c r="A49" s="37" t="s">
        <v>49</v>
      </c>
      <c r="B49" s="37" t="s">
        <v>31</v>
      </c>
      <c r="C49" s="37" t="s">
        <v>147</v>
      </c>
      <c r="D49" s="37" t="s">
        <v>88</v>
      </c>
      <c r="E49" s="37" t="s">
        <v>76</v>
      </c>
      <c r="F49" s="51"/>
    </row>
    <row r="50" spans="1:6" s="89" customFormat="1" hidden="1" x14ac:dyDescent="0.2">
      <c r="A50" s="114"/>
      <c r="B50" s="111"/>
      <c r="C50" s="112"/>
      <c r="D50" s="112"/>
      <c r="E50" s="113"/>
      <c r="F50" s="1"/>
    </row>
    <row r="51" spans="1:6" s="89" customFormat="1" x14ac:dyDescent="0.2">
      <c r="A51" s="114"/>
      <c r="B51" s="111"/>
      <c r="C51" s="112"/>
      <c r="D51" s="112"/>
      <c r="E51" s="113"/>
      <c r="F51" s="1"/>
    </row>
    <row r="52" spans="1:6" s="89" customFormat="1" x14ac:dyDescent="0.2">
      <c r="A52" s="114"/>
      <c r="B52" s="111"/>
      <c r="C52" s="112"/>
      <c r="D52" s="112"/>
      <c r="E52" s="113"/>
      <c r="F52" s="1"/>
    </row>
    <row r="53" spans="1:6" s="89" customFormat="1" x14ac:dyDescent="0.2">
      <c r="A53" s="114"/>
      <c r="B53" s="111"/>
      <c r="C53" s="112"/>
      <c r="D53" s="112"/>
      <c r="E53" s="113"/>
      <c r="F53" s="1"/>
    </row>
    <row r="54" spans="1:6" s="89" customFormat="1" x14ac:dyDescent="0.2">
      <c r="A54" s="114"/>
      <c r="B54" s="111"/>
      <c r="C54" s="112"/>
      <c r="D54" s="112"/>
      <c r="E54" s="113"/>
      <c r="F54" s="1"/>
    </row>
    <row r="55" spans="1:6" s="89" customFormat="1" x14ac:dyDescent="0.2">
      <c r="A55" s="114"/>
      <c r="B55" s="111"/>
      <c r="C55" s="112"/>
      <c r="D55" s="112"/>
      <c r="E55" s="113"/>
      <c r="F55" s="1"/>
    </row>
    <row r="56" spans="1:6" s="89" customFormat="1" x14ac:dyDescent="0.2">
      <c r="A56" s="114"/>
      <c r="B56" s="111"/>
      <c r="C56" s="112"/>
      <c r="D56" s="112"/>
      <c r="E56" s="113"/>
      <c r="F56" s="1"/>
    </row>
    <row r="57" spans="1:6" s="89" customFormat="1" x14ac:dyDescent="0.2">
      <c r="A57" s="114"/>
      <c r="B57" s="111"/>
      <c r="C57" s="112"/>
      <c r="D57" s="112"/>
      <c r="E57" s="113"/>
      <c r="F57" s="1"/>
    </row>
    <row r="58" spans="1:6" s="89" customFormat="1" x14ac:dyDescent="0.2">
      <c r="A58" s="114"/>
      <c r="B58" s="111"/>
      <c r="C58" s="112"/>
      <c r="D58" s="112"/>
      <c r="E58" s="113"/>
      <c r="F58" s="1"/>
    </row>
    <row r="59" spans="1:6" s="89" customFormat="1" hidden="1" x14ac:dyDescent="0.2">
      <c r="A59" s="114"/>
      <c r="B59" s="111"/>
      <c r="C59" s="112"/>
      <c r="D59" s="112"/>
      <c r="E59" s="113"/>
      <c r="F59" s="1"/>
    </row>
    <row r="60" spans="1:6" ht="19.5" customHeight="1" x14ac:dyDescent="0.2">
      <c r="A60" s="128" t="s">
        <v>152</v>
      </c>
      <c r="B60" s="129">
        <f>SUM(B50:B59)</f>
        <v>0</v>
      </c>
      <c r="C60" s="130" t="str">
        <f>IF(SUBTOTAL(3,B50:B59)=SUBTOTAL(103,B50:B59),'Summary and sign-off'!$A$47,'Summary and sign-off'!$A$48)</f>
        <v>Check - there are no hidden rows with data</v>
      </c>
      <c r="D60" s="166" t="str">
        <f>IF('Summary and sign-off'!F56='Summary and sign-off'!F53,'Summary and sign-off'!A50,'Summary and sign-off'!A49)</f>
        <v>Check - each entry provides sufficient information</v>
      </c>
      <c r="E60" s="166"/>
      <c r="F60" s="48"/>
    </row>
    <row r="61" spans="1:6" ht="10.5" customHeight="1" x14ac:dyDescent="0.2">
      <c r="A61" s="29"/>
      <c r="B61" s="97"/>
      <c r="C61" s="24"/>
      <c r="D61" s="29"/>
      <c r="E61" s="29"/>
      <c r="F61" s="29"/>
    </row>
    <row r="62" spans="1:6" ht="34.5" customHeight="1" x14ac:dyDescent="0.2">
      <c r="A62" s="52" t="s">
        <v>1</v>
      </c>
      <c r="B62" s="98">
        <f>B22+B46+B60</f>
        <v>5176.8217391304352</v>
      </c>
      <c r="C62" s="53"/>
      <c r="D62" s="53"/>
      <c r="E62" s="53"/>
      <c r="F62" s="28"/>
    </row>
    <row r="63" spans="1:6" x14ac:dyDescent="0.2">
      <c r="A63" s="29"/>
      <c r="B63" s="24"/>
      <c r="C63" s="29"/>
      <c r="D63" s="29"/>
      <c r="E63" s="29"/>
      <c r="F63" s="29"/>
    </row>
    <row r="64" spans="1:6" x14ac:dyDescent="0.2">
      <c r="A64" s="54" t="s">
        <v>8</v>
      </c>
      <c r="B64" s="27"/>
      <c r="C64" s="28"/>
      <c r="D64" s="28"/>
      <c r="E64" s="28"/>
      <c r="F64" s="29"/>
    </row>
    <row r="65" spans="1:6" ht="12.6" customHeight="1" x14ac:dyDescent="0.2">
      <c r="A65" s="25" t="s">
        <v>50</v>
      </c>
      <c r="B65" s="55"/>
      <c r="C65" s="55"/>
      <c r="D65" s="34"/>
      <c r="E65" s="34"/>
      <c r="F65" s="29"/>
    </row>
    <row r="66" spans="1:6" ht="12.95" customHeight="1" x14ac:dyDescent="0.2">
      <c r="A66" s="33" t="s">
        <v>156</v>
      </c>
      <c r="B66" s="29"/>
      <c r="C66" s="34"/>
      <c r="D66" s="29"/>
      <c r="E66" s="34"/>
      <c r="F66" s="29"/>
    </row>
    <row r="67" spans="1:6" x14ac:dyDescent="0.2">
      <c r="A67" s="33" t="s">
        <v>149</v>
      </c>
      <c r="B67" s="34"/>
      <c r="C67" s="34"/>
      <c r="D67" s="34"/>
      <c r="E67" s="56"/>
      <c r="F67" s="48"/>
    </row>
    <row r="68" spans="1:6" x14ac:dyDescent="0.2">
      <c r="A68" s="25" t="s">
        <v>157</v>
      </c>
      <c r="B68" s="27"/>
      <c r="C68" s="28"/>
      <c r="D68" s="28"/>
      <c r="E68" s="28"/>
      <c r="F68" s="29"/>
    </row>
    <row r="69" spans="1:6" ht="12.95" customHeight="1" x14ac:dyDescent="0.2">
      <c r="A69" s="33" t="s">
        <v>148</v>
      </c>
      <c r="B69" s="29"/>
      <c r="C69" s="34"/>
      <c r="D69" s="29"/>
      <c r="E69" s="34"/>
      <c r="F69" s="29"/>
    </row>
    <row r="70" spans="1:6" x14ac:dyDescent="0.2">
      <c r="A70" s="33" t="s">
        <v>153</v>
      </c>
      <c r="B70" s="34"/>
      <c r="C70" s="34"/>
      <c r="D70" s="34"/>
      <c r="E70" s="56"/>
      <c r="F70" s="48"/>
    </row>
    <row r="71" spans="1:6" x14ac:dyDescent="0.2">
      <c r="A71" s="38" t="s">
        <v>165</v>
      </c>
      <c r="B71" s="38"/>
      <c r="C71" s="38"/>
      <c r="D71" s="38"/>
      <c r="E71" s="56"/>
      <c r="F71" s="48"/>
    </row>
    <row r="72" spans="1:6" x14ac:dyDescent="0.2">
      <c r="A72" s="42"/>
      <c r="B72" s="29"/>
      <c r="C72" s="29"/>
      <c r="D72" s="29"/>
      <c r="E72" s="48"/>
      <c r="F72" s="48"/>
    </row>
    <row r="73" spans="1:6" hidden="1" x14ac:dyDescent="0.2">
      <c r="A73" s="42"/>
      <c r="B73" s="29"/>
      <c r="C73" s="29"/>
      <c r="D73" s="29"/>
      <c r="E73" s="48"/>
      <c r="F73" s="48"/>
    </row>
    <row r="74" spans="1:6" hidden="1" x14ac:dyDescent="0.2"/>
    <row r="75" spans="1:6" hidden="1" x14ac:dyDescent="0.2"/>
    <row r="76" spans="1:6" hidden="1" x14ac:dyDescent="0.2"/>
    <row r="77" spans="1:6" hidden="1" x14ac:dyDescent="0.2"/>
    <row r="78" spans="1:6" ht="12.75" hidden="1" customHeight="1" x14ac:dyDescent="0.2"/>
    <row r="79" spans="1:6" hidden="1" x14ac:dyDescent="0.2"/>
    <row r="80" spans="1:6" hidden="1" x14ac:dyDescent="0.2"/>
    <row r="81" spans="1:6" hidden="1" x14ac:dyDescent="0.2">
      <c r="A81" s="57"/>
      <c r="B81" s="48"/>
      <c r="C81" s="48"/>
      <c r="D81" s="48"/>
      <c r="E81" s="48"/>
      <c r="F81" s="48"/>
    </row>
    <row r="82" spans="1:6" hidden="1" x14ac:dyDescent="0.2">
      <c r="A82" s="57"/>
      <c r="B82" s="48"/>
      <c r="C82" s="48"/>
      <c r="D82" s="48"/>
      <c r="E82" s="48"/>
      <c r="F82" s="48"/>
    </row>
    <row r="83" spans="1:6" hidden="1" x14ac:dyDescent="0.2">
      <c r="A83" s="57"/>
      <c r="B83" s="48"/>
      <c r="C83" s="48"/>
      <c r="D83" s="48"/>
      <c r="E83" s="48"/>
      <c r="F83" s="48"/>
    </row>
    <row r="84" spans="1:6" hidden="1" x14ac:dyDescent="0.2">
      <c r="A84" s="57"/>
      <c r="B84" s="48"/>
      <c r="C84" s="48"/>
      <c r="D84" s="48"/>
      <c r="E84" s="48"/>
      <c r="F84" s="48"/>
    </row>
    <row r="85" spans="1:6" hidden="1" x14ac:dyDescent="0.2">
      <c r="A85" s="57"/>
      <c r="B85" s="48"/>
      <c r="C85" s="48"/>
      <c r="D85" s="48"/>
      <c r="E85" s="48"/>
      <c r="F85" s="48"/>
    </row>
    <row r="86" spans="1:6" hidden="1" x14ac:dyDescent="0.2"/>
    <row r="87" spans="1:6" hidden="1" x14ac:dyDescent="0.2"/>
    <row r="88" spans="1:6" hidden="1" x14ac:dyDescent="0.2"/>
    <row r="89" spans="1:6" hidden="1" x14ac:dyDescent="0.2"/>
    <row r="90" spans="1:6" hidden="1" x14ac:dyDescent="0.2"/>
    <row r="91" spans="1:6" hidden="1" x14ac:dyDescent="0.2"/>
    <row r="92" spans="1:6" hidden="1" x14ac:dyDescent="0.2"/>
    <row r="93" spans="1:6" x14ac:dyDescent="0.2"/>
    <row r="94" spans="1:6" x14ac:dyDescent="0.2"/>
  </sheetData>
  <sheetProtection sheet="1" formatCells="0" formatRows="0" insertColumns="0" insertRows="0" deleteRows="0"/>
  <mergeCells count="15">
    <mergeCell ref="B7:E7"/>
    <mergeCell ref="B5:E5"/>
    <mergeCell ref="D60:E60"/>
    <mergeCell ref="A1:E1"/>
    <mergeCell ref="A24:E24"/>
    <mergeCell ref="A48:E48"/>
    <mergeCell ref="B2:E2"/>
    <mergeCell ref="B3:E3"/>
    <mergeCell ref="B4:E4"/>
    <mergeCell ref="A8:E8"/>
    <mergeCell ref="A9:E9"/>
    <mergeCell ref="B6:E6"/>
    <mergeCell ref="D22:E22"/>
    <mergeCell ref="D46:E4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1 A50:A59 A26:A45">
      <formula1>$B$4</formula1>
      <formula2>$B$5</formula2>
    </dataValidation>
    <dataValidation allowBlank="1" showInputMessage="1" showErrorMessage="1" prompt="Insert additional rows as needed:_x000a_- 'right click' on a row number (left of screen)_x000a_- select 'Insert' (this will insert a row above it)" sqref="A49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B12:B21 B50:B59 B26:B45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C12" sqref="C1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2" t="s">
        <v>6</v>
      </c>
      <c r="B1" s="162"/>
      <c r="C1" s="162"/>
      <c r="D1" s="162"/>
      <c r="E1" s="162"/>
      <c r="F1" s="40"/>
    </row>
    <row r="2" spans="1:6" ht="21" customHeight="1" x14ac:dyDescent="0.2">
      <c r="A2" s="4" t="s">
        <v>2</v>
      </c>
      <c r="B2" s="165" t="str">
        <f>'Summary and sign-off'!B2:F2</f>
        <v>Waikato District Health Board</v>
      </c>
      <c r="C2" s="165"/>
      <c r="D2" s="165"/>
      <c r="E2" s="165"/>
      <c r="F2" s="40"/>
    </row>
    <row r="3" spans="1:6" ht="21" customHeight="1" x14ac:dyDescent="0.2">
      <c r="A3" s="4" t="s">
        <v>3</v>
      </c>
      <c r="B3" s="165" t="str">
        <f>'Summary and sign-off'!B3:F3</f>
        <v>Derek Wright</v>
      </c>
      <c r="C3" s="165"/>
      <c r="D3" s="165"/>
      <c r="E3" s="165"/>
      <c r="F3" s="40"/>
    </row>
    <row r="4" spans="1:6" ht="21" customHeight="1" x14ac:dyDescent="0.2">
      <c r="A4" s="4" t="s">
        <v>77</v>
      </c>
      <c r="B4" s="165">
        <f>'Summary and sign-off'!B4:F4</f>
        <v>43282</v>
      </c>
      <c r="C4" s="165"/>
      <c r="D4" s="165"/>
      <c r="E4" s="165"/>
      <c r="F4" s="40"/>
    </row>
    <row r="5" spans="1:6" ht="21" customHeight="1" x14ac:dyDescent="0.2">
      <c r="A5" s="4" t="s">
        <v>78</v>
      </c>
      <c r="B5" s="165">
        <f>'Summary and sign-off'!B5:F5</f>
        <v>43465</v>
      </c>
      <c r="C5" s="165"/>
      <c r="D5" s="165"/>
      <c r="E5" s="165"/>
      <c r="F5" s="40"/>
    </row>
    <row r="6" spans="1:6" ht="21" customHeight="1" x14ac:dyDescent="0.2">
      <c r="A6" s="4" t="s">
        <v>29</v>
      </c>
      <c r="B6" s="160" t="s">
        <v>28</v>
      </c>
      <c r="C6" s="160"/>
      <c r="D6" s="160"/>
      <c r="E6" s="160"/>
      <c r="F6" s="40"/>
    </row>
    <row r="7" spans="1:6" ht="21" customHeight="1" x14ac:dyDescent="0.2">
      <c r="A7" s="4" t="s">
        <v>104</v>
      </c>
      <c r="B7" s="160"/>
      <c r="C7" s="160"/>
      <c r="D7" s="160"/>
      <c r="E7" s="160"/>
      <c r="F7" s="40"/>
    </row>
    <row r="8" spans="1:6" ht="35.25" customHeight="1" x14ac:dyDescent="0.25">
      <c r="A8" s="175" t="s">
        <v>158</v>
      </c>
      <c r="B8" s="175"/>
      <c r="C8" s="176"/>
      <c r="D8" s="176"/>
      <c r="E8" s="176"/>
      <c r="F8" s="44"/>
    </row>
    <row r="9" spans="1:6" ht="35.25" customHeight="1" x14ac:dyDescent="0.25">
      <c r="A9" s="173" t="s">
        <v>135</v>
      </c>
      <c r="B9" s="174"/>
      <c r="C9" s="174"/>
      <c r="D9" s="174"/>
      <c r="E9" s="174"/>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t="s">
        <v>204</v>
      </c>
      <c r="B12" s="111">
        <v>0</v>
      </c>
      <c r="C12" s="116" t="s">
        <v>205</v>
      </c>
      <c r="D12" s="116" t="s">
        <v>229</v>
      </c>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6" t="str">
        <f>IF('Summary and sign-off'!F57='Summary and sign-off'!F53,'Summary and sign-off'!A50,'Summary and sign-off'!A49)</f>
        <v>Check - each entry provides sufficient information</v>
      </c>
      <c r="E25" s="166"/>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12" sqref="B1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2" t="s">
        <v>6</v>
      </c>
      <c r="B1" s="162"/>
      <c r="C1" s="162"/>
      <c r="D1" s="162"/>
      <c r="E1" s="162"/>
      <c r="F1" s="26"/>
    </row>
    <row r="2" spans="1:6" ht="21" customHeight="1" x14ac:dyDescent="0.2">
      <c r="A2" s="4" t="s">
        <v>2</v>
      </c>
      <c r="B2" s="165" t="str">
        <f>'Summary and sign-off'!B2:F2</f>
        <v>Waikato District Health Board</v>
      </c>
      <c r="C2" s="165"/>
      <c r="D2" s="165"/>
      <c r="E2" s="165"/>
      <c r="F2" s="26"/>
    </row>
    <row r="3" spans="1:6" ht="21" customHeight="1" x14ac:dyDescent="0.2">
      <c r="A3" s="4" t="s">
        <v>3</v>
      </c>
      <c r="B3" s="165" t="str">
        <f>'Summary and sign-off'!B3:F3</f>
        <v>Derek Wright</v>
      </c>
      <c r="C3" s="165"/>
      <c r="D3" s="165"/>
      <c r="E3" s="165"/>
      <c r="F3" s="26"/>
    </row>
    <row r="4" spans="1:6" ht="21" customHeight="1" x14ac:dyDescent="0.2">
      <c r="A4" s="4" t="s">
        <v>77</v>
      </c>
      <c r="B4" s="165">
        <f>'Summary and sign-off'!B4:F4</f>
        <v>43282</v>
      </c>
      <c r="C4" s="165"/>
      <c r="D4" s="165"/>
      <c r="E4" s="165"/>
      <c r="F4" s="26"/>
    </row>
    <row r="5" spans="1:6" ht="21" customHeight="1" x14ac:dyDescent="0.2">
      <c r="A5" s="4" t="s">
        <v>78</v>
      </c>
      <c r="B5" s="165">
        <f>'Summary and sign-off'!B5:F5</f>
        <v>43465</v>
      </c>
      <c r="C5" s="165"/>
      <c r="D5" s="165"/>
      <c r="E5" s="165"/>
      <c r="F5" s="26"/>
    </row>
    <row r="6" spans="1:6" ht="21" customHeight="1" x14ac:dyDescent="0.2">
      <c r="A6" s="4" t="s">
        <v>29</v>
      </c>
      <c r="B6" s="160" t="s">
        <v>28</v>
      </c>
      <c r="C6" s="160"/>
      <c r="D6" s="160"/>
      <c r="E6" s="160"/>
      <c r="F6" s="36"/>
    </row>
    <row r="7" spans="1:6" ht="21" customHeight="1" x14ac:dyDescent="0.2">
      <c r="A7" s="4" t="s">
        <v>104</v>
      </c>
      <c r="B7" s="160"/>
      <c r="C7" s="160"/>
      <c r="D7" s="160"/>
      <c r="E7" s="160"/>
      <c r="F7" s="36"/>
    </row>
    <row r="8" spans="1:6" ht="35.25" customHeight="1" x14ac:dyDescent="0.2">
      <c r="A8" s="169" t="s">
        <v>0</v>
      </c>
      <c r="B8" s="169"/>
      <c r="C8" s="176"/>
      <c r="D8" s="176"/>
      <c r="E8" s="176"/>
      <c r="F8" s="26"/>
    </row>
    <row r="9" spans="1:6" ht="35.25" customHeight="1" x14ac:dyDescent="0.2">
      <c r="A9" s="177" t="s">
        <v>127</v>
      </c>
      <c r="B9" s="178"/>
      <c r="C9" s="178"/>
      <c r="D9" s="178"/>
      <c r="E9" s="178"/>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43390</v>
      </c>
      <c r="B12" s="111">
        <v>169.57</v>
      </c>
      <c r="C12" s="116" t="s">
        <v>206</v>
      </c>
      <c r="D12" s="116" t="s">
        <v>207</v>
      </c>
      <c r="E12" s="117" t="s">
        <v>183</v>
      </c>
      <c r="F12" s="3"/>
    </row>
    <row r="13" spans="1:6" s="89" customFormat="1" x14ac:dyDescent="0.2">
      <c r="A13" s="156" t="s">
        <v>209</v>
      </c>
      <c r="B13" s="111">
        <v>118.95000000000002</v>
      </c>
      <c r="C13" s="116" t="s">
        <v>210</v>
      </c>
      <c r="D13" s="116" t="s">
        <v>211</v>
      </c>
      <c r="E13" s="117" t="s">
        <v>199</v>
      </c>
      <c r="F13" s="3"/>
    </row>
    <row r="14" spans="1:6" s="89" customFormat="1" x14ac:dyDescent="0.2">
      <c r="A14" s="156" t="s">
        <v>209</v>
      </c>
      <c r="B14" s="111">
        <v>40.520000000000003</v>
      </c>
      <c r="C14" s="116" t="s">
        <v>210</v>
      </c>
      <c r="D14" s="116" t="s">
        <v>208</v>
      </c>
      <c r="E14" s="117" t="s">
        <v>199</v>
      </c>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329.03999999999996</v>
      </c>
      <c r="C25" s="123" t="str">
        <f>IF(SUBTOTAL(3,B11:B24)=SUBTOTAL(103,B11:B24),'Summary and sign-off'!$A$47,'Summary and sign-off'!$A$48)</f>
        <v>Check - there are no hidden rows with data</v>
      </c>
      <c r="D25" s="166" t="str">
        <f>IF('Summary and sign-off'!F58='Summary and sign-off'!F53,'Summary and sign-off'!A50,'Summary and sign-off'!A49)</f>
        <v>Check - each entry provides sufficient information</v>
      </c>
      <c r="E25" s="166"/>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E13" sqref="E13"/>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2" t="s">
        <v>32</v>
      </c>
      <c r="B1" s="162"/>
      <c r="C1" s="162"/>
      <c r="D1" s="162"/>
      <c r="E1" s="162"/>
      <c r="F1" s="162"/>
    </row>
    <row r="2" spans="1:6" ht="21" customHeight="1" x14ac:dyDescent="0.2">
      <c r="A2" s="4" t="s">
        <v>2</v>
      </c>
      <c r="B2" s="165" t="str">
        <f>'Summary and sign-off'!B2:F2</f>
        <v>Waikato District Health Board</v>
      </c>
      <c r="C2" s="165"/>
      <c r="D2" s="165"/>
      <c r="E2" s="165"/>
      <c r="F2" s="165"/>
    </row>
    <row r="3" spans="1:6" ht="21" customHeight="1" x14ac:dyDescent="0.2">
      <c r="A3" s="4" t="s">
        <v>3</v>
      </c>
      <c r="B3" s="165" t="str">
        <f>'Summary and sign-off'!B3:F3</f>
        <v>Derek Wright</v>
      </c>
      <c r="C3" s="165"/>
      <c r="D3" s="165"/>
      <c r="E3" s="165"/>
      <c r="F3" s="165"/>
    </row>
    <row r="4" spans="1:6" ht="21" customHeight="1" x14ac:dyDescent="0.2">
      <c r="A4" s="4" t="s">
        <v>77</v>
      </c>
      <c r="B4" s="165">
        <f>'Summary and sign-off'!B4:F4</f>
        <v>43282</v>
      </c>
      <c r="C4" s="165"/>
      <c r="D4" s="165"/>
      <c r="E4" s="165"/>
      <c r="F4" s="165"/>
    </row>
    <row r="5" spans="1:6" ht="21" customHeight="1" x14ac:dyDescent="0.2">
      <c r="A5" s="4" t="s">
        <v>78</v>
      </c>
      <c r="B5" s="165">
        <f>'Summary and sign-off'!B5:F5</f>
        <v>43465</v>
      </c>
      <c r="C5" s="165"/>
      <c r="D5" s="165"/>
      <c r="E5" s="165"/>
      <c r="F5" s="165"/>
    </row>
    <row r="6" spans="1:6" ht="21" customHeight="1" x14ac:dyDescent="0.2">
      <c r="A6" s="4" t="s">
        <v>167</v>
      </c>
      <c r="B6" s="160"/>
      <c r="C6" s="160"/>
      <c r="D6" s="160"/>
      <c r="E6" s="160"/>
      <c r="F6" s="160"/>
    </row>
    <row r="7" spans="1:6" ht="21" customHeight="1" x14ac:dyDescent="0.2">
      <c r="A7" s="4" t="s">
        <v>104</v>
      </c>
      <c r="B7" s="160"/>
      <c r="C7" s="160"/>
      <c r="D7" s="160"/>
      <c r="E7" s="160"/>
      <c r="F7" s="160"/>
    </row>
    <row r="8" spans="1:6" ht="36" customHeight="1" x14ac:dyDescent="0.2">
      <c r="A8" s="169" t="s">
        <v>52</v>
      </c>
      <c r="B8" s="169"/>
      <c r="C8" s="169"/>
      <c r="D8" s="169"/>
      <c r="E8" s="169"/>
      <c r="F8" s="169"/>
    </row>
    <row r="9" spans="1:6" ht="36" customHeight="1" x14ac:dyDescent="0.2">
      <c r="A9" s="177" t="s">
        <v>134</v>
      </c>
      <c r="B9" s="178"/>
      <c r="C9" s="178"/>
      <c r="D9" s="178"/>
      <c r="E9" s="178"/>
      <c r="F9" s="178"/>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58" t="s">
        <v>224</v>
      </c>
      <c r="B12" s="119" t="s">
        <v>225</v>
      </c>
      <c r="C12" s="122" t="s">
        <v>36</v>
      </c>
      <c r="D12" s="119" t="s">
        <v>227</v>
      </c>
      <c r="E12" s="118">
        <v>100</v>
      </c>
      <c r="F12" s="120"/>
    </row>
    <row r="13" spans="1:6" s="89" customFormat="1" x14ac:dyDescent="0.2">
      <c r="A13" s="158" t="s">
        <v>224</v>
      </c>
      <c r="B13" s="119" t="s">
        <v>226</v>
      </c>
      <c r="C13" s="122" t="s">
        <v>36</v>
      </c>
      <c r="D13" s="119" t="s">
        <v>228</v>
      </c>
      <c r="E13" s="118">
        <v>100</v>
      </c>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2</v>
      </c>
      <c r="D25" s="131" t="str">
        <f>IF(SUBTOTAL(3,C11:C24)=SUBTOTAL(103,C11:C24),'Summary and sign-off'!$A$47,'Summary and sign-off'!$A$48)</f>
        <v>Check - there are no hidden rows with data</v>
      </c>
      <c r="E25" s="179" t="str">
        <f>IF('Summary and sign-off'!F59='Summary and sign-off'!F53,'Summary and sign-off'!A51,'Summary and sign-off'!A49)</f>
        <v>Check - each entry provides sufficient information</v>
      </c>
      <c r="F25" s="179"/>
      <c r="G25" s="89"/>
    </row>
    <row r="26" spans="1:7" ht="25.5" customHeight="1" x14ac:dyDescent="0.25">
      <c r="A26" s="94"/>
      <c r="B26" s="95" t="s">
        <v>36</v>
      </c>
      <c r="C26" s="96">
        <f>COUNTIF(C11:C24,'Summary and sign-off'!A44)</f>
        <v>2</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www.w3.org/XML/1998/namespace"/>
    <ds:schemaRef ds:uri="12165527-d881-4234-97f9-ee139a3f0c31"/>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Anne Argyle</cp:lastModifiedBy>
  <cp:lastPrinted>2018-10-07T21:08:03Z</cp:lastPrinted>
  <dcterms:created xsi:type="dcterms:W3CDTF">2010-10-17T20:59:02Z</dcterms:created>
  <dcterms:modified xsi:type="dcterms:W3CDTF">2019-02-13T01:33:39Z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